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440" windowHeight="15390" activeTab="0"/>
  </bookViews>
  <sheets>
    <sheet name="2018.12.21" sheetId="1" r:id="rId1"/>
  </sheets>
  <definedNames>
    <definedName name="_xlnm.Print_Area" localSheetId="0">'2018.12.21'!$A$1:$J$80</definedName>
  </definedNames>
  <calcPr fullCalcOnLoad="1"/>
</workbook>
</file>

<file path=xl/sharedStrings.xml><?xml version="1.0" encoding="utf-8"?>
<sst xmlns="http://schemas.openxmlformats.org/spreadsheetml/2006/main" count="99" uniqueCount="35">
  <si>
    <t>Cedar #2 Upstream Side</t>
  </si>
  <si>
    <t>Station</t>
  </si>
  <si>
    <t>Distance from
North Bank, ft</t>
  </si>
  <si>
    <t>Creek Depth, ft</t>
  </si>
  <si>
    <t>Cedar #2 Downstream Side</t>
  </si>
  <si>
    <t>Cedar #1 Downstream Side</t>
  </si>
  <si>
    <t>Cedar #1 Upstream Side</t>
  </si>
  <si>
    <t>Velocity, ft/s</t>
  </si>
  <si>
    <t>Velocity Measurement Depth, ft</t>
  </si>
  <si>
    <t>General notes:</t>
  </si>
  <si>
    <t>Segment width, ft</t>
  </si>
  <si>
    <t>Segment Discharge, ft^3/s</t>
  </si>
  <si>
    <t>Segment Discharge, gal/min</t>
  </si>
  <si>
    <t>Total discharge, gpm:</t>
  </si>
  <si>
    <t>Total discharge, ft^3/s:</t>
  </si>
  <si>
    <t>Creek width, ft:</t>
  </si>
  <si>
    <t>A</t>
  </si>
  <si>
    <t>B</t>
  </si>
  <si>
    <t>C</t>
  </si>
  <si>
    <t>D</t>
  </si>
  <si>
    <t>E</t>
  </si>
  <si>
    <t>F</t>
  </si>
  <si>
    <t>G = D * E *F</t>
  </si>
  <si>
    <t>H = G (ft^3/s) * 60 (s/min) * 7.48052 (gal/ft^3)</t>
  </si>
  <si>
    <r>
      <t>Total discharge,</t>
    </r>
    <r>
      <rPr>
        <b/>
        <sz val="11"/>
        <color indexed="8"/>
        <rFont val="Calibri"/>
        <family val="2"/>
      </rPr>
      <t>∑G,</t>
    </r>
    <r>
      <rPr>
        <b/>
        <sz val="11"/>
        <color indexed="8"/>
        <rFont val="Calibri"/>
        <family val="2"/>
      </rPr>
      <t xml:space="preserve"> ft^3/s:</t>
    </r>
  </si>
  <si>
    <t>Total discharge,∑H, gpm:</t>
  </si>
  <si>
    <t>Measurements taken from N to S with the N point located 14.3' from center of stilling well. Stilling well depth to water - 2.01 ft btoc.</t>
  </si>
  <si>
    <t>Measurements taken from SW to NE with the NE point located 8 feet from bridge stone. Stilling well depth to water - 2.62 ft btoc.</t>
  </si>
  <si>
    <t>Measurements taken from N to S with the S directly downstream of bridge/at bridge crossing. Low midstream velocity reading are due to areas downstream of points in between culverts. Stilling well depth to water - 1.39 ft btoc.</t>
  </si>
  <si>
    <t>Measurements taken from N to S with the S point located 22 ft W of the bridge/bank intersection. Negative reading is from eddy on south bank. Stilling well depth to water - 1.91 ft btoc.</t>
  </si>
  <si>
    <t>Data collected on:</t>
  </si>
  <si>
    <t>Creek conditions:</t>
  </si>
  <si>
    <t>Light rain during night before; little to no runoff; likely a "normal/average" stage condition</t>
  </si>
  <si>
    <t>TOC:</t>
  </si>
  <si>
    <t>DTW: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</si>
</sst>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F800]dddd\,\ mmmm\ dd\,\ 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33" fillId="0" borderId="11" xfId="0" applyFont="1" applyBorder="1" applyAlignment="1">
      <alignment horizontal="right"/>
    </xf>
    <xf numFmtId="0" fontId="33" fillId="0" borderId="12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0" fillId="0" borderId="0" xfId="0" applyAlignment="1">
      <alignment horizontal="center"/>
    </xf>
    <xf numFmtId="2" fontId="0" fillId="0" borderId="12" xfId="0" applyNumberFormat="1" applyBorder="1" applyAlignment="1">
      <alignment horizontal="center"/>
    </xf>
    <xf numFmtId="164" fontId="33" fillId="0" borderId="12" xfId="0" applyNumberFormat="1" applyFont="1" applyBorder="1" applyAlignment="1">
      <alignment/>
    </xf>
    <xf numFmtId="2" fontId="33" fillId="0" borderId="12" xfId="0" applyNumberFormat="1" applyFont="1" applyBorder="1" applyAlignment="1">
      <alignment/>
    </xf>
    <xf numFmtId="0" fontId="33" fillId="0" borderId="13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14" fontId="0" fillId="0" borderId="0" xfId="0" applyNumberFormat="1" applyAlignment="1">
      <alignment/>
    </xf>
    <xf numFmtId="165" fontId="0" fillId="0" borderId="16" xfId="0" applyNumberFormat="1" applyBorder="1" applyAlignment="1">
      <alignment horizontal="left"/>
    </xf>
    <xf numFmtId="165" fontId="0" fillId="0" borderId="16" xfId="0" applyNumberFormat="1" applyBorder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0" xfId="0" applyNumberFormat="1" applyFont="1" applyAlignment="1">
      <alignment/>
    </xf>
    <xf numFmtId="2" fontId="33" fillId="0" borderId="10" xfId="0" applyNumberFormat="1" applyFont="1" applyBorder="1" applyAlignment="1">
      <alignment/>
    </xf>
    <xf numFmtId="164" fontId="33" fillId="0" borderId="1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2" fontId="33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33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3" fillId="0" borderId="11" xfId="0" applyFont="1" applyBorder="1" applyAlignment="1">
      <alignment horizontal="center" wrapText="1"/>
    </xf>
    <xf numFmtId="0" fontId="33" fillId="0" borderId="12" xfId="0" applyFont="1" applyBorder="1" applyAlignment="1">
      <alignment horizontal="center" wrapText="1"/>
    </xf>
    <xf numFmtId="165" fontId="33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14.28125" style="10" customWidth="1"/>
    <col min="2" max="2" width="13.421875" style="0" bestFit="1" customWidth="1"/>
    <col min="3" max="3" width="12.00390625" style="0" bestFit="1" customWidth="1"/>
    <col min="4" max="4" width="24.140625" style="0" customWidth="1"/>
    <col min="5" max="6" width="12.00390625" style="0" customWidth="1"/>
    <col min="7" max="7" width="23.7109375" style="0" customWidth="1"/>
    <col min="8" max="8" width="8.140625" style="0" customWidth="1"/>
    <col min="9" max="9" width="22.7109375" style="0" customWidth="1"/>
    <col min="10" max="10" width="7.7109375" style="0" customWidth="1"/>
    <col min="11" max="11" width="12.28125" style="0" bestFit="1" customWidth="1"/>
  </cols>
  <sheetData>
    <row r="1" spans="1:3" ht="15">
      <c r="A1" s="43" t="s">
        <v>30</v>
      </c>
      <c r="B1" s="43"/>
      <c r="C1" s="24">
        <v>43455</v>
      </c>
    </row>
    <row r="2" spans="1:3" ht="15">
      <c r="A2" s="21" t="s">
        <v>31</v>
      </c>
      <c r="B2" s="21"/>
      <c r="C2" s="17" t="s">
        <v>32</v>
      </c>
    </row>
    <row r="3" spans="1:3" ht="15">
      <c r="A3" s="19"/>
      <c r="B3" s="18"/>
      <c r="C3" s="17"/>
    </row>
    <row r="4" spans="1:13" ht="15">
      <c r="A4" s="36" t="s">
        <v>6</v>
      </c>
      <c r="B4" s="36"/>
      <c r="C4" s="36"/>
      <c r="D4" s="36"/>
      <c r="E4" s="36"/>
      <c r="F4" s="36"/>
      <c r="G4" s="36"/>
      <c r="H4" s="36"/>
      <c r="I4" s="36"/>
      <c r="J4" s="36"/>
      <c r="L4" t="s">
        <v>34</v>
      </c>
      <c r="M4">
        <v>2.01</v>
      </c>
    </row>
    <row r="5" spans="1:13" ht="15">
      <c r="A5" s="8" t="s">
        <v>16</v>
      </c>
      <c r="B5" s="8" t="s">
        <v>17</v>
      </c>
      <c r="C5" s="8" t="s">
        <v>18</v>
      </c>
      <c r="D5" s="8" t="s">
        <v>19</v>
      </c>
      <c r="E5" s="8" t="s">
        <v>20</v>
      </c>
      <c r="F5" s="8" t="s">
        <v>21</v>
      </c>
      <c r="G5" s="37" t="s">
        <v>22</v>
      </c>
      <c r="H5" s="38"/>
      <c r="I5" s="39" t="s">
        <v>23</v>
      </c>
      <c r="J5" s="40"/>
      <c r="L5" t="s">
        <v>33</v>
      </c>
      <c r="M5" s="28">
        <v>598.5</v>
      </c>
    </row>
    <row r="6" spans="1:10" ht="30">
      <c r="A6" s="20" t="s">
        <v>1</v>
      </c>
      <c r="B6" s="2" t="s">
        <v>2</v>
      </c>
      <c r="C6" s="2" t="s">
        <v>3</v>
      </c>
      <c r="D6" s="2" t="s">
        <v>8</v>
      </c>
      <c r="E6" s="2" t="s">
        <v>7</v>
      </c>
      <c r="F6" s="2" t="s">
        <v>10</v>
      </c>
      <c r="G6" s="41" t="s">
        <v>11</v>
      </c>
      <c r="H6" s="42"/>
      <c r="I6" s="41" t="s">
        <v>12</v>
      </c>
      <c r="J6" s="42"/>
    </row>
    <row r="7" spans="1:10" ht="15">
      <c r="A7" s="4">
        <v>1</v>
      </c>
      <c r="B7" s="5">
        <v>0.75</v>
      </c>
      <c r="C7" s="5">
        <v>1.04</v>
      </c>
      <c r="D7" s="5">
        <f>C7*0.6</f>
        <v>0.624</v>
      </c>
      <c r="E7" s="5">
        <v>0</v>
      </c>
      <c r="F7" s="5">
        <v>1.5</v>
      </c>
      <c r="G7" s="31">
        <f>F7*E7*C7</f>
        <v>0</v>
      </c>
      <c r="H7" s="32"/>
      <c r="I7" s="33">
        <f>G7*60*7.48052</f>
        <v>0</v>
      </c>
      <c r="J7" s="34"/>
    </row>
    <row r="8" spans="1:10" ht="15">
      <c r="A8" s="4">
        <v>2</v>
      </c>
      <c r="B8" s="5">
        <v>2.25</v>
      </c>
      <c r="C8" s="5">
        <v>2.38</v>
      </c>
      <c r="D8" s="5">
        <f aca="true" t="shared" si="0" ref="D8:D16">C8*0.6</f>
        <v>1.428</v>
      </c>
      <c r="E8" s="5">
        <v>0</v>
      </c>
      <c r="F8" s="5">
        <v>1.5</v>
      </c>
      <c r="G8" s="31">
        <f aca="true" t="shared" si="1" ref="G8:G16">F8*E8*C8</f>
        <v>0</v>
      </c>
      <c r="H8" s="32"/>
      <c r="I8" s="33">
        <f aca="true" t="shared" si="2" ref="I8:I16">G8*60*7.48052</f>
        <v>0</v>
      </c>
      <c r="J8" s="34"/>
    </row>
    <row r="9" spans="1:10" ht="15">
      <c r="A9" s="4">
        <v>3</v>
      </c>
      <c r="B9" s="5">
        <f>B8+1.5</f>
        <v>3.75</v>
      </c>
      <c r="C9" s="5">
        <v>2.92</v>
      </c>
      <c r="D9" s="5">
        <f t="shared" si="0"/>
        <v>1.752</v>
      </c>
      <c r="E9" s="5">
        <v>0.51</v>
      </c>
      <c r="F9" s="5">
        <v>1.5</v>
      </c>
      <c r="G9" s="31">
        <f t="shared" si="1"/>
        <v>2.2338</v>
      </c>
      <c r="H9" s="32"/>
      <c r="I9" s="33">
        <f t="shared" si="2"/>
        <v>1002.5991345599999</v>
      </c>
      <c r="J9" s="34"/>
    </row>
    <row r="10" spans="1:10" ht="15">
      <c r="A10" s="4">
        <v>4</v>
      </c>
      <c r="B10" s="5">
        <f aca="true" t="shared" si="3" ref="B10:B16">B9+1.5</f>
        <v>5.25</v>
      </c>
      <c r="C10" s="5">
        <v>3.04</v>
      </c>
      <c r="D10" s="5">
        <f t="shared" si="0"/>
        <v>1.8239999999999998</v>
      </c>
      <c r="E10" s="5">
        <v>0.71</v>
      </c>
      <c r="F10" s="5">
        <v>1.5</v>
      </c>
      <c r="G10" s="31">
        <f t="shared" si="1"/>
        <v>3.2376</v>
      </c>
      <c r="H10" s="32"/>
      <c r="I10" s="33">
        <f t="shared" si="2"/>
        <v>1453.13589312</v>
      </c>
      <c r="J10" s="34"/>
    </row>
    <row r="11" spans="1:10" ht="15">
      <c r="A11" s="4">
        <v>5</v>
      </c>
      <c r="B11" s="5">
        <f t="shared" si="3"/>
        <v>6.75</v>
      </c>
      <c r="C11" s="5">
        <v>3.14</v>
      </c>
      <c r="D11" s="5">
        <f t="shared" si="0"/>
        <v>1.884</v>
      </c>
      <c r="E11" s="5">
        <v>0.69</v>
      </c>
      <c r="F11" s="5">
        <v>1.5</v>
      </c>
      <c r="G11" s="31">
        <f t="shared" si="1"/>
        <v>3.2499</v>
      </c>
      <c r="H11" s="32"/>
      <c r="I11" s="33">
        <f t="shared" si="2"/>
        <v>1458.65651688</v>
      </c>
      <c r="J11" s="34"/>
    </row>
    <row r="12" spans="1:10" ht="15">
      <c r="A12" s="4">
        <v>6</v>
      </c>
      <c r="B12" s="5">
        <f t="shared" si="3"/>
        <v>8.25</v>
      </c>
      <c r="C12" s="5">
        <v>3.1</v>
      </c>
      <c r="D12" s="5">
        <f t="shared" si="0"/>
        <v>1.8599999999999999</v>
      </c>
      <c r="E12" s="5">
        <v>0.92</v>
      </c>
      <c r="F12" s="5">
        <v>1.5</v>
      </c>
      <c r="G12" s="31">
        <f t="shared" si="1"/>
        <v>4.2780000000000005</v>
      </c>
      <c r="H12" s="32"/>
      <c r="I12" s="33">
        <f t="shared" si="2"/>
        <v>1920.0998736000001</v>
      </c>
      <c r="J12" s="34"/>
    </row>
    <row r="13" spans="1:10" ht="15">
      <c r="A13" s="4">
        <v>7</v>
      </c>
      <c r="B13" s="5">
        <f t="shared" si="3"/>
        <v>9.75</v>
      </c>
      <c r="C13" s="5">
        <v>3.2</v>
      </c>
      <c r="D13" s="5">
        <f t="shared" si="0"/>
        <v>1.92</v>
      </c>
      <c r="E13" s="5">
        <v>0.83</v>
      </c>
      <c r="F13" s="5">
        <v>1.5</v>
      </c>
      <c r="G13" s="31">
        <f t="shared" si="1"/>
        <v>3.984</v>
      </c>
      <c r="H13" s="32"/>
      <c r="I13" s="33">
        <f t="shared" si="2"/>
        <v>1788.1435008</v>
      </c>
      <c r="J13" s="34"/>
    </row>
    <row r="14" spans="1:10" ht="15">
      <c r="A14" s="4">
        <v>8</v>
      </c>
      <c r="B14" s="5">
        <f t="shared" si="3"/>
        <v>11.25</v>
      </c>
      <c r="C14" s="5">
        <v>2.9</v>
      </c>
      <c r="D14" s="5">
        <f t="shared" si="0"/>
        <v>1.74</v>
      </c>
      <c r="E14" s="5">
        <v>0.85</v>
      </c>
      <c r="F14" s="5">
        <v>1.5</v>
      </c>
      <c r="G14" s="31">
        <f t="shared" si="1"/>
        <v>3.6975</v>
      </c>
      <c r="H14" s="32"/>
      <c r="I14" s="33">
        <f t="shared" si="2"/>
        <v>1659.553362</v>
      </c>
      <c r="J14" s="34"/>
    </row>
    <row r="15" spans="1:10" ht="15">
      <c r="A15" s="4">
        <v>9</v>
      </c>
      <c r="B15" s="5">
        <f t="shared" si="3"/>
        <v>12.75</v>
      </c>
      <c r="C15" s="5">
        <v>2.55</v>
      </c>
      <c r="D15" s="5">
        <f t="shared" si="0"/>
        <v>1.5299999999999998</v>
      </c>
      <c r="E15" s="11">
        <v>0</v>
      </c>
      <c r="F15" s="11">
        <v>1.5</v>
      </c>
      <c r="G15" s="31">
        <f t="shared" si="1"/>
        <v>0</v>
      </c>
      <c r="H15" s="32"/>
      <c r="I15" s="33">
        <f t="shared" si="2"/>
        <v>0</v>
      </c>
      <c r="J15" s="34"/>
    </row>
    <row r="16" spans="1:10" ht="15">
      <c r="A16" s="4">
        <v>10</v>
      </c>
      <c r="B16" s="5">
        <f t="shared" si="3"/>
        <v>14.25</v>
      </c>
      <c r="C16" s="5">
        <v>1.65</v>
      </c>
      <c r="D16" s="5">
        <f t="shared" si="0"/>
        <v>0.9899999999999999</v>
      </c>
      <c r="E16" s="11">
        <v>0</v>
      </c>
      <c r="F16" s="11">
        <v>2</v>
      </c>
      <c r="G16" s="31">
        <f t="shared" si="1"/>
        <v>0</v>
      </c>
      <c r="H16" s="32"/>
      <c r="I16" s="33">
        <f t="shared" si="2"/>
        <v>0</v>
      </c>
      <c r="J16" s="34"/>
    </row>
    <row r="17" spans="1:10" ht="15">
      <c r="A17" s="6" t="s">
        <v>15</v>
      </c>
      <c r="B17" s="3">
        <v>15.5</v>
      </c>
      <c r="C17" s="15"/>
      <c r="D17" s="16"/>
      <c r="E17" s="16"/>
      <c r="F17" s="14"/>
      <c r="G17" s="3" t="s">
        <v>14</v>
      </c>
      <c r="H17" s="22">
        <f>SUM(G7:H16)</f>
        <v>20.680799999999998</v>
      </c>
      <c r="I17" s="3" t="s">
        <v>13</v>
      </c>
      <c r="J17" s="23">
        <f>SUM(I7:J16)</f>
        <v>9282.18828096</v>
      </c>
    </row>
    <row r="18" spans="1:10" ht="15">
      <c r="A18" s="27" t="str">
        <f>CONCATENATE("Stilling Well Top of Casing Elevation, ft amsl: ",M5)</f>
        <v>Stilling Well Top of Casing Elevation, ft amsl: 598.5</v>
      </c>
      <c r="B18" s="1"/>
      <c r="C18" s="1"/>
      <c r="D18" s="1"/>
      <c r="E18" s="1"/>
      <c r="F18" s="1"/>
      <c r="G18" s="1"/>
      <c r="H18" s="25"/>
      <c r="I18" s="1"/>
      <c r="J18" s="26"/>
    </row>
    <row r="19" spans="1:10" ht="15">
      <c r="A19" s="35" t="str">
        <f>CONCATENATE("Stilling Well Depth to Water, ft: ",M4)</f>
        <v>Stilling Well Depth to Water, ft: 2.01</v>
      </c>
      <c r="B19" s="35"/>
      <c r="C19" s="35"/>
      <c r="D19" s="35"/>
      <c r="E19" s="1"/>
      <c r="F19" s="1"/>
      <c r="G19" s="1"/>
      <c r="H19" s="25"/>
      <c r="I19" s="1"/>
      <c r="J19" s="26"/>
    </row>
    <row r="20" spans="1:10" ht="15">
      <c r="A20" s="35" t="str">
        <f>CONCATENATE("Stilling Well Creek Elevation, ft amsl: ",M5-M4)</f>
        <v>Stilling Well Creek Elevation, ft amsl: 596.49</v>
      </c>
      <c r="B20" s="35"/>
      <c r="C20" s="35"/>
      <c r="D20" s="35"/>
      <c r="E20" s="1"/>
      <c r="F20" s="1"/>
      <c r="G20" s="1"/>
      <c r="H20" s="25"/>
      <c r="I20" s="1"/>
      <c r="J20" s="26"/>
    </row>
    <row r="21" spans="1:10" ht="23.25" customHeight="1">
      <c r="A21" s="29" t="s">
        <v>9</v>
      </c>
      <c r="B21" s="30" t="s">
        <v>26</v>
      </c>
      <c r="C21" s="30"/>
      <c r="D21" s="30"/>
      <c r="E21" s="30"/>
      <c r="F21" s="30"/>
      <c r="G21" s="30"/>
      <c r="H21" s="30"/>
      <c r="I21" s="30"/>
      <c r="J21" s="30"/>
    </row>
    <row r="22" spans="2:10" ht="15">
      <c r="B22" s="9"/>
      <c r="C22" s="1"/>
      <c r="D22" s="1"/>
      <c r="E22" s="1"/>
      <c r="F22" s="1"/>
      <c r="G22" s="1"/>
      <c r="H22" s="1"/>
      <c r="I22" s="1"/>
      <c r="J22" s="1"/>
    </row>
    <row r="24" spans="1:13" ht="15">
      <c r="A24" s="36" t="s">
        <v>5</v>
      </c>
      <c r="B24" s="36"/>
      <c r="C24" s="36"/>
      <c r="D24" s="36"/>
      <c r="E24" s="36"/>
      <c r="F24" s="36"/>
      <c r="G24" s="36"/>
      <c r="H24" s="36"/>
      <c r="I24" s="36"/>
      <c r="J24" s="36"/>
      <c r="L24" t="s">
        <v>34</v>
      </c>
      <c r="M24">
        <v>2.62</v>
      </c>
    </row>
    <row r="25" spans="1:13" ht="15">
      <c r="A25" s="8" t="s">
        <v>16</v>
      </c>
      <c r="B25" s="8" t="s">
        <v>17</v>
      </c>
      <c r="C25" s="8" t="s">
        <v>18</v>
      </c>
      <c r="D25" s="8" t="s">
        <v>19</v>
      </c>
      <c r="E25" s="8" t="s">
        <v>20</v>
      </c>
      <c r="F25" s="8" t="s">
        <v>21</v>
      </c>
      <c r="G25" s="37" t="s">
        <v>22</v>
      </c>
      <c r="H25" s="38"/>
      <c r="I25" s="39" t="s">
        <v>23</v>
      </c>
      <c r="J25" s="40"/>
      <c r="L25" t="s">
        <v>33</v>
      </c>
      <c r="M25" s="28">
        <v>599.11</v>
      </c>
    </row>
    <row r="26" spans="1:10" ht="60">
      <c r="A26" s="20" t="s">
        <v>1</v>
      </c>
      <c r="B26" s="2" t="s">
        <v>2</v>
      </c>
      <c r="C26" s="2" t="s">
        <v>3</v>
      </c>
      <c r="D26" s="2" t="s">
        <v>8</v>
      </c>
      <c r="E26" s="2" t="s">
        <v>7</v>
      </c>
      <c r="F26" s="2" t="s">
        <v>10</v>
      </c>
      <c r="G26" s="41" t="s">
        <v>11</v>
      </c>
      <c r="H26" s="42"/>
      <c r="I26" s="41" t="s">
        <v>12</v>
      </c>
      <c r="J26" s="42"/>
    </row>
    <row r="27" spans="1:10" ht="15">
      <c r="A27" s="4">
        <v>1</v>
      </c>
      <c r="B27" s="5">
        <v>1.5</v>
      </c>
      <c r="C27" s="5">
        <v>0.8</v>
      </c>
      <c r="D27" s="5">
        <f>C27*0.6</f>
        <v>0.48</v>
      </c>
      <c r="E27" s="5">
        <v>0.76</v>
      </c>
      <c r="F27" s="5">
        <f>1.5+0.75</f>
        <v>2.25</v>
      </c>
      <c r="G27" s="31">
        <f>E27*F27*C27</f>
        <v>1.368</v>
      </c>
      <c r="H27" s="32"/>
      <c r="I27" s="33">
        <f>G27*60*7.48052</f>
        <v>614.0010816000001</v>
      </c>
      <c r="J27" s="34"/>
    </row>
    <row r="28" spans="1:10" ht="15">
      <c r="A28" s="4">
        <v>2</v>
      </c>
      <c r="B28" s="5">
        <v>3</v>
      </c>
      <c r="C28" s="5">
        <v>2.49</v>
      </c>
      <c r="D28" s="5">
        <f aca="true" t="shared" si="4" ref="D28:D35">C28*0.6</f>
        <v>1.494</v>
      </c>
      <c r="E28" s="5">
        <v>0.61</v>
      </c>
      <c r="F28" s="5">
        <f>1.5</f>
        <v>1.5</v>
      </c>
      <c r="G28" s="31">
        <f aca="true" t="shared" si="5" ref="G28:G35">E28*F28*C28</f>
        <v>2.27835</v>
      </c>
      <c r="H28" s="32"/>
      <c r="I28" s="33">
        <f aca="true" t="shared" si="6" ref="I28:I35">G28*60*7.48052</f>
        <v>1022.59456452</v>
      </c>
      <c r="J28" s="34"/>
    </row>
    <row r="29" spans="1:10" ht="15">
      <c r="A29" s="4">
        <v>3</v>
      </c>
      <c r="B29" s="5">
        <v>4.5</v>
      </c>
      <c r="C29" s="5">
        <v>2.56</v>
      </c>
      <c r="D29" s="5">
        <f t="shared" si="4"/>
        <v>1.536</v>
      </c>
      <c r="E29" s="5">
        <v>0.92</v>
      </c>
      <c r="F29" s="5">
        <v>1.5</v>
      </c>
      <c r="G29" s="31">
        <f t="shared" si="5"/>
        <v>3.5328000000000004</v>
      </c>
      <c r="H29" s="32"/>
      <c r="I29" s="33">
        <f t="shared" si="6"/>
        <v>1585.6308633600001</v>
      </c>
      <c r="J29" s="34"/>
    </row>
    <row r="30" spans="1:10" ht="15">
      <c r="A30" s="4">
        <v>4</v>
      </c>
      <c r="B30" s="5">
        <v>6</v>
      </c>
      <c r="C30" s="5">
        <v>2.4</v>
      </c>
      <c r="D30" s="5">
        <f t="shared" si="4"/>
        <v>1.44</v>
      </c>
      <c r="E30" s="5">
        <v>0.93</v>
      </c>
      <c r="F30" s="5">
        <v>1.5</v>
      </c>
      <c r="G30" s="31">
        <f t="shared" si="5"/>
        <v>3.348</v>
      </c>
      <c r="H30" s="32"/>
      <c r="I30" s="33">
        <f t="shared" si="6"/>
        <v>1502.6868576</v>
      </c>
      <c r="J30" s="34"/>
    </row>
    <row r="31" spans="1:10" ht="15">
      <c r="A31" s="4">
        <v>5</v>
      </c>
      <c r="B31" s="5">
        <v>7.5</v>
      </c>
      <c r="C31" s="5">
        <v>1.81</v>
      </c>
      <c r="D31" s="5">
        <f t="shared" si="4"/>
        <v>1.086</v>
      </c>
      <c r="E31" s="5">
        <v>0.6</v>
      </c>
      <c r="F31" s="5">
        <v>1.5</v>
      </c>
      <c r="G31" s="31">
        <f t="shared" si="5"/>
        <v>1.6289999999999998</v>
      </c>
      <c r="H31" s="32"/>
      <c r="I31" s="33">
        <f t="shared" si="6"/>
        <v>731.1460247999999</v>
      </c>
      <c r="J31" s="34"/>
    </row>
    <row r="32" spans="1:10" ht="15">
      <c r="A32" s="4">
        <v>6</v>
      </c>
      <c r="B32" s="5">
        <v>9</v>
      </c>
      <c r="C32" s="5">
        <v>1.3</v>
      </c>
      <c r="D32" s="5">
        <f t="shared" si="4"/>
        <v>0.78</v>
      </c>
      <c r="E32" s="5">
        <v>0.76</v>
      </c>
      <c r="F32" s="5">
        <v>1.5</v>
      </c>
      <c r="G32" s="31">
        <f t="shared" si="5"/>
        <v>1.4820000000000002</v>
      </c>
      <c r="H32" s="32"/>
      <c r="I32" s="33">
        <f t="shared" si="6"/>
        <v>665.1678384000002</v>
      </c>
      <c r="J32" s="34"/>
    </row>
    <row r="33" spans="1:10" ht="15">
      <c r="A33" s="4">
        <v>7</v>
      </c>
      <c r="B33" s="5">
        <v>10.5</v>
      </c>
      <c r="C33" s="5">
        <v>1.02</v>
      </c>
      <c r="D33" s="5">
        <f t="shared" si="4"/>
        <v>0.612</v>
      </c>
      <c r="E33" s="5">
        <v>0.62</v>
      </c>
      <c r="F33" s="5">
        <v>1.5</v>
      </c>
      <c r="G33" s="31">
        <f t="shared" si="5"/>
        <v>0.9486</v>
      </c>
      <c r="H33" s="32"/>
      <c r="I33" s="33">
        <f t="shared" si="6"/>
        <v>425.76127632</v>
      </c>
      <c r="J33" s="34"/>
    </row>
    <row r="34" spans="1:10" ht="15">
      <c r="A34" s="4">
        <v>8</v>
      </c>
      <c r="B34" s="5">
        <v>12</v>
      </c>
      <c r="C34" s="5">
        <v>0.68</v>
      </c>
      <c r="D34" s="5">
        <f t="shared" si="4"/>
        <v>0.40800000000000003</v>
      </c>
      <c r="E34" s="5">
        <v>0.62</v>
      </c>
      <c r="F34" s="5">
        <v>1.5</v>
      </c>
      <c r="G34" s="31">
        <f t="shared" si="5"/>
        <v>0.6324</v>
      </c>
      <c r="H34" s="32"/>
      <c r="I34" s="33">
        <f t="shared" si="6"/>
        <v>283.84085088</v>
      </c>
      <c r="J34" s="34"/>
    </row>
    <row r="35" spans="1:10" ht="15">
      <c r="A35" s="4">
        <v>9</v>
      </c>
      <c r="B35" s="5">
        <v>13.5</v>
      </c>
      <c r="C35" s="5">
        <v>0.44</v>
      </c>
      <c r="D35" s="5">
        <f t="shared" si="4"/>
        <v>0.264</v>
      </c>
      <c r="E35" s="11">
        <v>0.35</v>
      </c>
      <c r="F35" s="11">
        <v>2.25</v>
      </c>
      <c r="G35" s="31">
        <f t="shared" si="5"/>
        <v>0.3465</v>
      </c>
      <c r="H35" s="32"/>
      <c r="I35" s="33">
        <f t="shared" si="6"/>
        <v>155.5200108</v>
      </c>
      <c r="J35" s="34"/>
    </row>
    <row r="36" spans="1:10" ht="15">
      <c r="A36" s="6" t="s">
        <v>15</v>
      </c>
      <c r="B36" s="3">
        <v>15</v>
      </c>
      <c r="C36" s="15"/>
      <c r="D36" s="16"/>
      <c r="E36" s="16"/>
      <c r="F36" s="14"/>
      <c r="G36" s="3" t="s">
        <v>24</v>
      </c>
      <c r="H36" s="13">
        <f>SUM(G27:H35)</f>
        <v>15.565650000000002</v>
      </c>
      <c r="I36" s="7" t="s">
        <v>25</v>
      </c>
      <c r="J36" s="12">
        <f>SUM(I27:J35)</f>
        <v>6986.349368280001</v>
      </c>
    </row>
    <row r="37" spans="1:10" ht="15">
      <c r="A37" s="27" t="str">
        <f>CONCATENATE("Stilling Well Top of Casing Elevation, ft amsl: ",M25)</f>
        <v>Stilling Well Top of Casing Elevation, ft amsl: 599.11</v>
      </c>
      <c r="B37" s="1"/>
      <c r="C37" s="1"/>
      <c r="D37" s="1"/>
      <c r="E37" s="1"/>
      <c r="F37" s="1"/>
      <c r="G37" s="1"/>
      <c r="H37" s="25"/>
      <c r="I37" s="1"/>
      <c r="J37" s="26"/>
    </row>
    <row r="38" spans="1:10" ht="15">
      <c r="A38" s="35" t="str">
        <f>CONCATENATE("Stilling Well Depth to Water, ft: ",M23)</f>
        <v>Stilling Well Depth to Water, ft: </v>
      </c>
      <c r="B38" s="35"/>
      <c r="C38" s="35"/>
      <c r="D38" s="35"/>
      <c r="E38" s="1"/>
      <c r="F38" s="1"/>
      <c r="G38" s="1"/>
      <c r="H38" s="25"/>
      <c r="I38" s="1"/>
      <c r="J38" s="26"/>
    </row>
    <row r="39" spans="1:10" ht="15">
      <c r="A39" s="35" t="str">
        <f>CONCATENATE("Stilling Well Creek Elevation, ft amsl: ",M25-M24)</f>
        <v>Stilling Well Creek Elevation, ft amsl: 596.49</v>
      </c>
      <c r="B39" s="35"/>
      <c r="C39" s="35"/>
      <c r="D39" s="35"/>
      <c r="E39" s="1"/>
      <c r="F39" s="1"/>
      <c r="G39" s="1"/>
      <c r="H39" s="25"/>
      <c r="I39" s="1"/>
      <c r="J39" s="26"/>
    </row>
    <row r="40" spans="1:10" ht="23.25" customHeight="1">
      <c r="A40" s="29" t="s">
        <v>9</v>
      </c>
      <c r="B40" s="30" t="s">
        <v>27</v>
      </c>
      <c r="C40" s="30"/>
      <c r="D40" s="30"/>
      <c r="E40" s="30"/>
      <c r="F40" s="30"/>
      <c r="G40" s="30"/>
      <c r="H40" s="30"/>
      <c r="I40" s="30"/>
      <c r="J40" s="30"/>
    </row>
    <row r="41" spans="2:10" ht="15">
      <c r="B41" s="9"/>
      <c r="C41" s="1"/>
      <c r="D41" s="1"/>
      <c r="E41" s="1"/>
      <c r="F41" s="1"/>
      <c r="G41" s="1"/>
      <c r="H41" s="1"/>
      <c r="I41" s="1"/>
      <c r="J41" s="1"/>
    </row>
    <row r="43" spans="1:13" ht="15">
      <c r="A43" s="36" t="s">
        <v>0</v>
      </c>
      <c r="B43" s="36"/>
      <c r="C43" s="36"/>
      <c r="D43" s="36"/>
      <c r="E43" s="36"/>
      <c r="F43" s="36"/>
      <c r="G43" s="36"/>
      <c r="H43" s="36"/>
      <c r="I43" s="36"/>
      <c r="J43" s="36"/>
      <c r="L43" t="s">
        <v>34</v>
      </c>
      <c r="M43">
        <v>1.91</v>
      </c>
    </row>
    <row r="44" spans="1:13" ht="15">
      <c r="A44" s="8" t="s">
        <v>16</v>
      </c>
      <c r="B44" s="8" t="s">
        <v>17</v>
      </c>
      <c r="C44" s="8" t="s">
        <v>18</v>
      </c>
      <c r="D44" s="8" t="s">
        <v>19</v>
      </c>
      <c r="E44" s="8" t="s">
        <v>20</v>
      </c>
      <c r="F44" s="8" t="s">
        <v>21</v>
      </c>
      <c r="G44" s="37" t="s">
        <v>22</v>
      </c>
      <c r="H44" s="38"/>
      <c r="I44" s="39" t="s">
        <v>23</v>
      </c>
      <c r="J44" s="40"/>
      <c r="L44" t="s">
        <v>33</v>
      </c>
      <c r="M44" s="28">
        <v>597.99</v>
      </c>
    </row>
    <row r="45" spans="1:10" ht="30">
      <c r="A45" s="20" t="s">
        <v>1</v>
      </c>
      <c r="B45" s="2" t="s">
        <v>2</v>
      </c>
      <c r="C45" s="2" t="s">
        <v>3</v>
      </c>
      <c r="D45" s="2" t="s">
        <v>8</v>
      </c>
      <c r="E45" s="2" t="s">
        <v>7</v>
      </c>
      <c r="F45" s="2" t="s">
        <v>10</v>
      </c>
      <c r="G45" s="41" t="s">
        <v>11</v>
      </c>
      <c r="H45" s="42"/>
      <c r="I45" s="41" t="s">
        <v>12</v>
      </c>
      <c r="J45" s="42"/>
    </row>
    <row r="46" spans="1:10" ht="15">
      <c r="A46" s="4">
        <v>1</v>
      </c>
      <c r="B46" s="5">
        <v>0.85</v>
      </c>
      <c r="C46" s="5">
        <v>0.63</v>
      </c>
      <c r="D46" s="5">
        <f>C46*0.6</f>
        <v>0.378</v>
      </c>
      <c r="E46" s="5">
        <v>0</v>
      </c>
      <c r="F46" s="5">
        <v>1.7</v>
      </c>
      <c r="G46" s="31">
        <f>F46*E46*C46</f>
        <v>0</v>
      </c>
      <c r="H46" s="32"/>
      <c r="I46" s="33">
        <f>G46*60*7.48052</f>
        <v>0</v>
      </c>
      <c r="J46" s="34"/>
    </row>
    <row r="47" spans="1:10" ht="15">
      <c r="A47" s="4">
        <v>2</v>
      </c>
      <c r="B47" s="5">
        <f>B46+1.7</f>
        <v>2.55</v>
      </c>
      <c r="C47" s="5">
        <v>0.89</v>
      </c>
      <c r="D47" s="5">
        <f aca="true" t="shared" si="7" ref="D47:D55">C47*0.6</f>
        <v>0.534</v>
      </c>
      <c r="E47" s="5">
        <v>0</v>
      </c>
      <c r="F47" s="5">
        <v>1.7</v>
      </c>
      <c r="G47" s="31">
        <f aca="true" t="shared" si="8" ref="G47:G55">F47*E47*C47</f>
        <v>0</v>
      </c>
      <c r="H47" s="32"/>
      <c r="I47" s="33">
        <f aca="true" t="shared" si="9" ref="I47:I55">G47*60*7.48052</f>
        <v>0</v>
      </c>
      <c r="J47" s="34"/>
    </row>
    <row r="48" spans="1:10" ht="15">
      <c r="A48" s="4">
        <v>3</v>
      </c>
      <c r="B48" s="5">
        <f aca="true" t="shared" si="10" ref="B48:B55">B47+1.7</f>
        <v>4.25</v>
      </c>
      <c r="C48" s="5">
        <v>2.3</v>
      </c>
      <c r="D48" s="5">
        <f t="shared" si="7"/>
        <v>1.38</v>
      </c>
      <c r="E48" s="5">
        <v>0.31</v>
      </c>
      <c r="F48" s="5">
        <v>1.7</v>
      </c>
      <c r="G48" s="31">
        <f t="shared" si="8"/>
        <v>1.2121</v>
      </c>
      <c r="H48" s="32"/>
      <c r="I48" s="33">
        <f t="shared" si="9"/>
        <v>544.02829752</v>
      </c>
      <c r="J48" s="34"/>
    </row>
    <row r="49" spans="1:10" ht="15">
      <c r="A49" s="4">
        <v>4</v>
      </c>
      <c r="B49" s="5">
        <f t="shared" si="10"/>
        <v>5.95</v>
      </c>
      <c r="C49" s="5">
        <v>3.27</v>
      </c>
      <c r="D49" s="5">
        <f t="shared" si="7"/>
        <v>1.962</v>
      </c>
      <c r="E49" s="5">
        <v>0.84</v>
      </c>
      <c r="F49" s="5">
        <v>1.7</v>
      </c>
      <c r="G49" s="31">
        <f t="shared" si="8"/>
        <v>4.66956</v>
      </c>
      <c r="H49" s="32"/>
      <c r="I49" s="33">
        <f t="shared" si="9"/>
        <v>2095.844218272</v>
      </c>
      <c r="J49" s="34"/>
    </row>
    <row r="50" spans="1:10" ht="15">
      <c r="A50" s="4">
        <v>5</v>
      </c>
      <c r="B50" s="5">
        <f t="shared" si="10"/>
        <v>7.65</v>
      </c>
      <c r="C50" s="5">
        <v>3.34</v>
      </c>
      <c r="D50" s="5">
        <f t="shared" si="7"/>
        <v>2.004</v>
      </c>
      <c r="E50" s="5">
        <v>0.81</v>
      </c>
      <c r="F50" s="5">
        <v>1.7</v>
      </c>
      <c r="G50" s="31">
        <f t="shared" si="8"/>
        <v>4.59918</v>
      </c>
      <c r="H50" s="32"/>
      <c r="I50" s="33">
        <f t="shared" si="9"/>
        <v>2064.2554784159997</v>
      </c>
      <c r="J50" s="34"/>
    </row>
    <row r="51" spans="1:10" ht="15">
      <c r="A51" s="4">
        <v>6</v>
      </c>
      <c r="B51" s="5">
        <f t="shared" si="10"/>
        <v>9.35</v>
      </c>
      <c r="C51" s="5">
        <v>3.3</v>
      </c>
      <c r="D51" s="5">
        <f t="shared" si="7"/>
        <v>1.9799999999999998</v>
      </c>
      <c r="E51" s="5">
        <v>0.41</v>
      </c>
      <c r="F51" s="5">
        <v>1.7</v>
      </c>
      <c r="G51" s="31">
        <f t="shared" si="8"/>
        <v>2.3000999999999996</v>
      </c>
      <c r="H51" s="32"/>
      <c r="I51" s="33">
        <f t="shared" si="9"/>
        <v>1032.3566431199997</v>
      </c>
      <c r="J51" s="34"/>
    </row>
    <row r="52" spans="1:10" ht="15">
      <c r="A52" s="4">
        <v>7</v>
      </c>
      <c r="B52" s="5">
        <f t="shared" si="10"/>
        <v>11.049999999999999</v>
      </c>
      <c r="C52" s="5">
        <v>2.71</v>
      </c>
      <c r="D52" s="5">
        <f t="shared" si="7"/>
        <v>1.626</v>
      </c>
      <c r="E52" s="5">
        <v>0.42</v>
      </c>
      <c r="F52" s="5">
        <v>1.7</v>
      </c>
      <c r="G52" s="31">
        <f t="shared" si="8"/>
        <v>1.9349399999999999</v>
      </c>
      <c r="H52" s="32"/>
      <c r="I52" s="33">
        <f t="shared" si="9"/>
        <v>868.4614421279999</v>
      </c>
      <c r="J52" s="34"/>
    </row>
    <row r="53" spans="1:10" ht="15">
      <c r="A53" s="4">
        <v>8</v>
      </c>
      <c r="B53" s="5">
        <f t="shared" si="10"/>
        <v>12.749999999999998</v>
      </c>
      <c r="C53" s="5">
        <v>1.81</v>
      </c>
      <c r="D53" s="5">
        <f t="shared" si="7"/>
        <v>1.086</v>
      </c>
      <c r="E53" s="5">
        <v>0.41</v>
      </c>
      <c r="F53" s="5">
        <v>1.7</v>
      </c>
      <c r="G53" s="31">
        <f t="shared" si="8"/>
        <v>1.2615699999999999</v>
      </c>
      <c r="H53" s="32"/>
      <c r="I53" s="33">
        <f t="shared" si="9"/>
        <v>566.231976984</v>
      </c>
      <c r="J53" s="34"/>
    </row>
    <row r="54" spans="1:10" ht="15">
      <c r="A54" s="4">
        <v>9</v>
      </c>
      <c r="B54" s="5">
        <f t="shared" si="10"/>
        <v>14.449999999999998</v>
      </c>
      <c r="C54" s="5">
        <v>1.78</v>
      </c>
      <c r="D54" s="5">
        <f t="shared" si="7"/>
        <v>1.068</v>
      </c>
      <c r="E54" s="11">
        <v>0.56</v>
      </c>
      <c r="F54" s="5">
        <v>1.7</v>
      </c>
      <c r="G54" s="31">
        <f t="shared" si="8"/>
        <v>1.69456</v>
      </c>
      <c r="H54" s="32"/>
      <c r="I54" s="33">
        <f t="shared" si="9"/>
        <v>760.5713982720001</v>
      </c>
      <c r="J54" s="34"/>
    </row>
    <row r="55" spans="1:10" ht="15">
      <c r="A55" s="4">
        <v>10</v>
      </c>
      <c r="B55" s="5">
        <f t="shared" si="10"/>
        <v>16.15</v>
      </c>
      <c r="C55" s="5">
        <v>1.28</v>
      </c>
      <c r="D55" s="5">
        <f t="shared" si="7"/>
        <v>0.768</v>
      </c>
      <c r="E55" s="11">
        <v>-0.13</v>
      </c>
      <c r="F55" s="5">
        <v>1.7</v>
      </c>
      <c r="G55" s="31">
        <f t="shared" si="8"/>
        <v>-0.28288</v>
      </c>
      <c r="H55" s="32"/>
      <c r="I55" s="33">
        <f t="shared" si="9"/>
        <v>-126.965369856</v>
      </c>
      <c r="J55" s="34"/>
    </row>
    <row r="56" spans="1:10" ht="15">
      <c r="A56" s="6" t="s">
        <v>15</v>
      </c>
      <c r="B56" s="3">
        <v>17</v>
      </c>
      <c r="C56" s="15"/>
      <c r="D56" s="16"/>
      <c r="E56" s="16"/>
      <c r="F56" s="14"/>
      <c r="G56" s="7" t="s">
        <v>14</v>
      </c>
      <c r="H56" s="13">
        <f>SUM(G46:H55)</f>
        <v>17.38913</v>
      </c>
      <c r="I56" s="7" t="s">
        <v>13</v>
      </c>
      <c r="J56" s="12">
        <f>SUM(I46:J55)</f>
        <v>7804.784084856</v>
      </c>
    </row>
    <row r="57" spans="1:10" ht="15">
      <c r="A57" s="27" t="str">
        <f>CONCATENATE("Stilling Well Top of Casing Elevation, ft amsl: ",M44)</f>
        <v>Stilling Well Top of Casing Elevation, ft amsl: 597.99</v>
      </c>
      <c r="B57" s="1"/>
      <c r="C57" s="1"/>
      <c r="D57" s="1"/>
      <c r="E57" s="1"/>
      <c r="F57" s="1"/>
      <c r="G57" s="1"/>
      <c r="H57" s="25"/>
      <c r="I57" s="1"/>
      <c r="J57" s="26"/>
    </row>
    <row r="58" spans="1:10" ht="15">
      <c r="A58" s="35" t="str">
        <f>CONCATENATE("Stilling Well Depth to Water, ft: ",M43)</f>
        <v>Stilling Well Depth to Water, ft: 1.91</v>
      </c>
      <c r="B58" s="35"/>
      <c r="C58" s="35"/>
      <c r="D58" s="35"/>
      <c r="E58" s="1"/>
      <c r="F58" s="1"/>
      <c r="G58" s="1"/>
      <c r="H58" s="25"/>
      <c r="I58" s="1"/>
      <c r="J58" s="26"/>
    </row>
    <row r="59" spans="1:10" ht="15">
      <c r="A59" s="35" t="str">
        <f>CONCATENATE("Stilling Well Creek Elevation, ft amsl: ",M44-M43)</f>
        <v>Stilling Well Creek Elevation, ft amsl: 596.08</v>
      </c>
      <c r="B59" s="35"/>
      <c r="C59" s="35"/>
      <c r="D59" s="35"/>
      <c r="E59" s="1"/>
      <c r="F59" s="1"/>
      <c r="G59" s="1"/>
      <c r="H59" s="25"/>
      <c r="I59" s="1"/>
      <c r="J59" s="26"/>
    </row>
    <row r="60" spans="1:10" ht="29.25" customHeight="1">
      <c r="A60" s="29" t="s">
        <v>9</v>
      </c>
      <c r="B60" s="30" t="s">
        <v>29</v>
      </c>
      <c r="C60" s="30"/>
      <c r="D60" s="30"/>
      <c r="E60" s="30"/>
      <c r="F60" s="30"/>
      <c r="G60" s="30"/>
      <c r="H60" s="30"/>
      <c r="I60" s="30"/>
      <c r="J60" s="30"/>
    </row>
    <row r="61" spans="2:10" ht="15">
      <c r="B61" s="9"/>
      <c r="C61" s="1"/>
      <c r="D61" s="1"/>
      <c r="E61" s="1"/>
      <c r="F61" s="1"/>
      <c r="G61" s="1"/>
      <c r="H61" s="1"/>
      <c r="I61" s="1"/>
      <c r="J61" s="1"/>
    </row>
    <row r="63" spans="1:13" ht="15">
      <c r="A63" s="36" t="s">
        <v>4</v>
      </c>
      <c r="B63" s="36"/>
      <c r="C63" s="36"/>
      <c r="D63" s="36"/>
      <c r="E63" s="36"/>
      <c r="F63" s="36"/>
      <c r="G63" s="36"/>
      <c r="H63" s="36"/>
      <c r="I63" s="36"/>
      <c r="J63" s="36"/>
      <c r="L63" t="s">
        <v>34</v>
      </c>
      <c r="M63">
        <v>1.39</v>
      </c>
    </row>
    <row r="64" spans="1:13" ht="15">
      <c r="A64" s="8" t="s">
        <v>16</v>
      </c>
      <c r="B64" s="8" t="s">
        <v>17</v>
      </c>
      <c r="C64" s="8" t="s">
        <v>18</v>
      </c>
      <c r="D64" s="8" t="s">
        <v>19</v>
      </c>
      <c r="E64" s="8" t="s">
        <v>20</v>
      </c>
      <c r="F64" s="8" t="s">
        <v>21</v>
      </c>
      <c r="G64" s="37" t="s">
        <v>22</v>
      </c>
      <c r="H64" s="38"/>
      <c r="I64" s="39" t="s">
        <v>23</v>
      </c>
      <c r="J64" s="40"/>
      <c r="L64" t="s">
        <v>33</v>
      </c>
      <c r="M64" s="28">
        <v>597.46</v>
      </c>
    </row>
    <row r="65" spans="1:10" ht="30">
      <c r="A65" s="20" t="s">
        <v>1</v>
      </c>
      <c r="B65" s="2" t="s">
        <v>2</v>
      </c>
      <c r="C65" s="2" t="s">
        <v>3</v>
      </c>
      <c r="D65" s="2" t="s">
        <v>8</v>
      </c>
      <c r="E65" s="2" t="s">
        <v>7</v>
      </c>
      <c r="F65" s="2" t="s">
        <v>10</v>
      </c>
      <c r="G65" s="41" t="s">
        <v>11</v>
      </c>
      <c r="H65" s="42"/>
      <c r="I65" s="41" t="s">
        <v>12</v>
      </c>
      <c r="J65" s="42"/>
    </row>
    <row r="66" spans="1:10" ht="15">
      <c r="A66" s="4">
        <v>1</v>
      </c>
      <c r="B66" s="5">
        <v>1.2</v>
      </c>
      <c r="C66" s="5">
        <v>2.37</v>
      </c>
      <c r="D66" s="5">
        <f>C66*0.6</f>
        <v>1.422</v>
      </c>
      <c r="E66" s="5">
        <v>0.19</v>
      </c>
      <c r="F66" s="5">
        <v>2.4</v>
      </c>
      <c r="G66" s="31">
        <f>F66*E66*C66</f>
        <v>1.08072</v>
      </c>
      <c r="H66" s="32"/>
      <c r="I66" s="33">
        <f>G66*60*7.48052</f>
        <v>485.060854464</v>
      </c>
      <c r="J66" s="34"/>
    </row>
    <row r="67" spans="1:10" ht="15">
      <c r="A67" s="4">
        <v>2</v>
      </c>
      <c r="B67" s="5">
        <f>B66+2.4</f>
        <v>3.5999999999999996</v>
      </c>
      <c r="C67" s="5">
        <v>2.96</v>
      </c>
      <c r="D67" s="5">
        <f aca="true" t="shared" si="11" ref="D67:D75">C67*0.6</f>
        <v>1.776</v>
      </c>
      <c r="E67" s="5">
        <v>0.45</v>
      </c>
      <c r="F67" s="5">
        <v>2.4</v>
      </c>
      <c r="G67" s="31">
        <f aca="true" t="shared" si="12" ref="G67:G75">F67*E67*C67</f>
        <v>3.1968</v>
      </c>
      <c r="H67" s="32"/>
      <c r="I67" s="33">
        <f aca="true" t="shared" si="13" ref="I67:I75">G67*60*7.48052</f>
        <v>1434.82358016</v>
      </c>
      <c r="J67" s="34"/>
    </row>
    <row r="68" spans="1:10" ht="15">
      <c r="A68" s="4">
        <v>3</v>
      </c>
      <c r="B68" s="5">
        <f aca="true" t="shared" si="14" ref="B68:B74">B67+2.4</f>
        <v>6</v>
      </c>
      <c r="C68" s="5">
        <v>2.97</v>
      </c>
      <c r="D68" s="5">
        <f t="shared" si="11"/>
        <v>1.782</v>
      </c>
      <c r="E68" s="5">
        <v>0.74</v>
      </c>
      <c r="F68" s="5">
        <v>2.4</v>
      </c>
      <c r="G68" s="31">
        <f t="shared" si="12"/>
        <v>5.27472</v>
      </c>
      <c r="H68" s="32"/>
      <c r="I68" s="33">
        <f t="shared" si="13"/>
        <v>2367.458907264</v>
      </c>
      <c r="J68" s="34"/>
    </row>
    <row r="69" spans="1:10" ht="15">
      <c r="A69" s="4">
        <v>4</v>
      </c>
      <c r="B69" s="5">
        <f t="shared" si="14"/>
        <v>8.4</v>
      </c>
      <c r="C69" s="5">
        <v>1.76</v>
      </c>
      <c r="D69" s="5">
        <f t="shared" si="11"/>
        <v>1.056</v>
      </c>
      <c r="E69" s="5">
        <v>0</v>
      </c>
      <c r="F69" s="5">
        <v>2.4</v>
      </c>
      <c r="G69" s="31">
        <f t="shared" si="12"/>
        <v>0</v>
      </c>
      <c r="H69" s="32"/>
      <c r="I69" s="33">
        <f t="shared" si="13"/>
        <v>0</v>
      </c>
      <c r="J69" s="34"/>
    </row>
    <row r="70" spans="1:10" ht="15">
      <c r="A70" s="4">
        <v>5</v>
      </c>
      <c r="B70" s="5">
        <f t="shared" si="14"/>
        <v>10.8</v>
      </c>
      <c r="C70" s="5">
        <v>3.21</v>
      </c>
      <c r="D70" s="5">
        <f t="shared" si="11"/>
        <v>1.926</v>
      </c>
      <c r="E70" s="5">
        <v>0.58</v>
      </c>
      <c r="F70" s="5">
        <v>2.4</v>
      </c>
      <c r="G70" s="31">
        <f t="shared" si="12"/>
        <v>4.468319999999999</v>
      </c>
      <c r="H70" s="32"/>
      <c r="I70" s="33">
        <f t="shared" si="13"/>
        <v>2005.5214275839996</v>
      </c>
      <c r="J70" s="34"/>
    </row>
    <row r="71" spans="1:10" ht="15">
      <c r="A71" s="4">
        <v>6</v>
      </c>
      <c r="B71" s="5">
        <f t="shared" si="14"/>
        <v>13.200000000000001</v>
      </c>
      <c r="C71" s="5">
        <v>3.21</v>
      </c>
      <c r="D71" s="5">
        <f t="shared" si="11"/>
        <v>1.926</v>
      </c>
      <c r="E71" s="5">
        <v>0.58</v>
      </c>
      <c r="F71" s="5">
        <v>2.4</v>
      </c>
      <c r="G71" s="31">
        <f t="shared" si="12"/>
        <v>4.468319999999999</v>
      </c>
      <c r="H71" s="32"/>
      <c r="I71" s="33">
        <f t="shared" si="13"/>
        <v>2005.5214275839996</v>
      </c>
      <c r="J71" s="34"/>
    </row>
    <row r="72" spans="1:10" ht="15">
      <c r="A72" s="4">
        <v>7</v>
      </c>
      <c r="B72" s="5">
        <f t="shared" si="14"/>
        <v>15.600000000000001</v>
      </c>
      <c r="C72" s="5">
        <v>3.14</v>
      </c>
      <c r="D72" s="5">
        <f t="shared" si="11"/>
        <v>1.884</v>
      </c>
      <c r="E72" s="5">
        <v>0.27</v>
      </c>
      <c r="F72" s="5">
        <v>2.4</v>
      </c>
      <c r="G72" s="31">
        <f t="shared" si="12"/>
        <v>2.03472</v>
      </c>
      <c r="H72" s="32"/>
      <c r="I72" s="33">
        <f t="shared" si="13"/>
        <v>913.245819264</v>
      </c>
      <c r="J72" s="34"/>
    </row>
    <row r="73" spans="1:10" ht="15">
      <c r="A73" s="4">
        <v>8</v>
      </c>
      <c r="B73" s="5">
        <f t="shared" si="14"/>
        <v>18</v>
      </c>
      <c r="C73" s="5">
        <v>1.77</v>
      </c>
      <c r="D73" s="5">
        <f t="shared" si="11"/>
        <v>1.062</v>
      </c>
      <c r="E73" s="5">
        <v>0.01</v>
      </c>
      <c r="F73" s="5">
        <v>2.4</v>
      </c>
      <c r="G73" s="31">
        <f t="shared" si="12"/>
        <v>0.042480000000000004</v>
      </c>
      <c r="H73" s="32"/>
      <c r="I73" s="33">
        <f t="shared" si="13"/>
        <v>19.066349376000005</v>
      </c>
      <c r="J73" s="34"/>
    </row>
    <row r="74" spans="1:10" ht="15">
      <c r="A74" s="4">
        <v>9</v>
      </c>
      <c r="B74" s="5">
        <f t="shared" si="14"/>
        <v>20.4</v>
      </c>
      <c r="C74" s="5">
        <v>1.68</v>
      </c>
      <c r="D74" s="5">
        <f t="shared" si="11"/>
        <v>1.008</v>
      </c>
      <c r="E74" s="11">
        <v>0.19</v>
      </c>
      <c r="F74" s="5">
        <v>2.4</v>
      </c>
      <c r="G74" s="31">
        <f t="shared" si="12"/>
        <v>0.7660799999999999</v>
      </c>
      <c r="H74" s="32"/>
      <c r="I74" s="33">
        <f t="shared" si="13"/>
        <v>343.84060569599995</v>
      </c>
      <c r="J74" s="34"/>
    </row>
    <row r="75" spans="1:10" ht="15">
      <c r="A75" s="4">
        <v>10</v>
      </c>
      <c r="B75" s="5">
        <v>22.4</v>
      </c>
      <c r="C75" s="5">
        <v>1.51</v>
      </c>
      <c r="D75" s="5">
        <f t="shared" si="11"/>
        <v>0.9059999999999999</v>
      </c>
      <c r="E75" s="11">
        <v>0.09</v>
      </c>
      <c r="F75" s="5">
        <v>2.4</v>
      </c>
      <c r="G75" s="31">
        <f t="shared" si="12"/>
        <v>0.32616</v>
      </c>
      <c r="H75" s="32"/>
      <c r="I75" s="33">
        <f t="shared" si="13"/>
        <v>146.390784192</v>
      </c>
      <c r="J75" s="34"/>
    </row>
    <row r="76" spans="1:10" ht="15">
      <c r="A76" s="6" t="s">
        <v>15</v>
      </c>
      <c r="B76" s="3">
        <v>24</v>
      </c>
      <c r="C76" s="15"/>
      <c r="D76" s="16"/>
      <c r="E76" s="16"/>
      <c r="F76" s="14"/>
      <c r="G76" s="3" t="s">
        <v>14</v>
      </c>
      <c r="H76" s="13">
        <f>SUM(G66:H75)</f>
        <v>21.65832</v>
      </c>
      <c r="I76" s="7" t="s">
        <v>13</v>
      </c>
      <c r="J76" s="12">
        <f>SUM(I66:J75)</f>
        <v>9720.929755584</v>
      </c>
    </row>
    <row r="77" spans="1:10" ht="15">
      <c r="A77" s="27" t="str">
        <f>CONCATENATE("Stilling Well Top of Casing Elevation, ft amsl: ",M64)</f>
        <v>Stilling Well Top of Casing Elevation, ft amsl: 597.46</v>
      </c>
      <c r="B77" s="1"/>
      <c r="C77" s="1"/>
      <c r="D77" s="1"/>
      <c r="E77" s="1"/>
      <c r="F77" s="1"/>
      <c r="G77" s="1"/>
      <c r="H77" s="25"/>
      <c r="I77" s="1"/>
      <c r="J77" s="26"/>
    </row>
    <row r="78" spans="1:10" ht="15">
      <c r="A78" s="35" t="str">
        <f>CONCATENATE("Stilling Well Depth to Water, ft: ",M63)</f>
        <v>Stilling Well Depth to Water, ft: 1.39</v>
      </c>
      <c r="B78" s="35"/>
      <c r="C78" s="35"/>
      <c r="D78" s="35"/>
      <c r="E78" s="1"/>
      <c r="F78" s="1"/>
      <c r="G78" s="1"/>
      <c r="H78" s="25"/>
      <c r="I78" s="1"/>
      <c r="J78" s="26"/>
    </row>
    <row r="79" spans="1:10" ht="15">
      <c r="A79" s="35" t="str">
        <f>CONCATENATE("Stilling Well Creek Elevation, ft amsl: ",M64-M63)</f>
        <v>Stilling Well Creek Elevation, ft amsl: 596.07</v>
      </c>
      <c r="B79" s="35"/>
      <c r="C79" s="35"/>
      <c r="D79" s="35"/>
      <c r="E79" s="1"/>
      <c r="F79" s="1"/>
      <c r="G79" s="1"/>
      <c r="H79" s="25"/>
      <c r="I79" s="1"/>
      <c r="J79" s="26"/>
    </row>
    <row r="80" spans="1:10" ht="31.5" customHeight="1">
      <c r="A80" s="29" t="s">
        <v>9</v>
      </c>
      <c r="B80" s="30" t="s">
        <v>28</v>
      </c>
      <c r="C80" s="30"/>
      <c r="D80" s="30"/>
      <c r="E80" s="30"/>
      <c r="F80" s="30"/>
      <c r="G80" s="30"/>
      <c r="H80" s="30"/>
      <c r="I80" s="30"/>
      <c r="J80" s="30"/>
    </row>
    <row r="81" spans="2:10" ht="15">
      <c r="B81" s="9"/>
      <c r="C81" s="1"/>
      <c r="D81" s="1"/>
      <c r="E81" s="1"/>
      <c r="F81" s="1"/>
      <c r="G81" s="1"/>
      <c r="H81" s="1"/>
      <c r="I81" s="1"/>
      <c r="J81" s="1"/>
    </row>
  </sheetData>
  <sheetProtection/>
  <mergeCells count="111">
    <mergeCell ref="A24:J24"/>
    <mergeCell ref="A1:B1"/>
    <mergeCell ref="B40:J40"/>
    <mergeCell ref="I26:J26"/>
    <mergeCell ref="I27:J27"/>
    <mergeCell ref="I28:J28"/>
    <mergeCell ref="A19:D19"/>
    <mergeCell ref="A20:D20"/>
    <mergeCell ref="A38:D38"/>
    <mergeCell ref="A39:D39"/>
    <mergeCell ref="G35:H35"/>
    <mergeCell ref="A4:J4"/>
    <mergeCell ref="G6:H6"/>
    <mergeCell ref="I6:J6"/>
    <mergeCell ref="G7:H7"/>
    <mergeCell ref="I7:J7"/>
    <mergeCell ref="G8:H8"/>
    <mergeCell ref="I8:J8"/>
    <mergeCell ref="I35:J3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I29:J29"/>
    <mergeCell ref="I30:J30"/>
    <mergeCell ref="I31:J31"/>
    <mergeCell ref="I32:J32"/>
    <mergeCell ref="I33:J33"/>
    <mergeCell ref="I34:J34"/>
    <mergeCell ref="A43:J43"/>
    <mergeCell ref="G44:H44"/>
    <mergeCell ref="I44:J44"/>
    <mergeCell ref="G25:H25"/>
    <mergeCell ref="I25:J25"/>
    <mergeCell ref="G5:H5"/>
    <mergeCell ref="I5:J5"/>
    <mergeCell ref="G16:H16"/>
    <mergeCell ref="I16:J16"/>
    <mergeCell ref="B21:J21"/>
    <mergeCell ref="G15:H15"/>
    <mergeCell ref="I15:J15"/>
    <mergeCell ref="G12:H12"/>
    <mergeCell ref="I12:J12"/>
    <mergeCell ref="G13:H13"/>
    <mergeCell ref="I13:J13"/>
    <mergeCell ref="G14:H14"/>
    <mergeCell ref="I14:J14"/>
    <mergeCell ref="G9:H9"/>
    <mergeCell ref="I9:J9"/>
    <mergeCell ref="G10:H10"/>
    <mergeCell ref="I10:J10"/>
    <mergeCell ref="G11:H11"/>
    <mergeCell ref="I11:J11"/>
    <mergeCell ref="G48:H48"/>
    <mergeCell ref="I48:J48"/>
    <mergeCell ref="G49:H49"/>
    <mergeCell ref="I49:J49"/>
    <mergeCell ref="G50:H50"/>
    <mergeCell ref="I50:J50"/>
    <mergeCell ref="G45:H45"/>
    <mergeCell ref="I45:J45"/>
    <mergeCell ref="G46:H46"/>
    <mergeCell ref="I46:J46"/>
    <mergeCell ref="G47:H47"/>
    <mergeCell ref="I47:J47"/>
    <mergeCell ref="G54:H54"/>
    <mergeCell ref="I54:J54"/>
    <mergeCell ref="G55:H55"/>
    <mergeCell ref="I55:J55"/>
    <mergeCell ref="B60:J60"/>
    <mergeCell ref="G51:H51"/>
    <mergeCell ref="I51:J51"/>
    <mergeCell ref="G52:H52"/>
    <mergeCell ref="I52:J52"/>
    <mergeCell ref="G53:H53"/>
    <mergeCell ref="I53:J53"/>
    <mergeCell ref="A58:D58"/>
    <mergeCell ref="A59:D59"/>
    <mergeCell ref="G67:H67"/>
    <mergeCell ref="I67:J67"/>
    <mergeCell ref="G68:H68"/>
    <mergeCell ref="I68:J68"/>
    <mergeCell ref="G69:H69"/>
    <mergeCell ref="I69:J69"/>
    <mergeCell ref="A63:J63"/>
    <mergeCell ref="G64:H64"/>
    <mergeCell ref="I64:J64"/>
    <mergeCell ref="G65:H65"/>
    <mergeCell ref="I65:J65"/>
    <mergeCell ref="G66:H66"/>
    <mergeCell ref="I66:J66"/>
    <mergeCell ref="B80:J80"/>
    <mergeCell ref="G73:H73"/>
    <mergeCell ref="I73:J73"/>
    <mergeCell ref="G74:H74"/>
    <mergeCell ref="I74:J74"/>
    <mergeCell ref="G75:H75"/>
    <mergeCell ref="I75:J75"/>
    <mergeCell ref="G70:H70"/>
    <mergeCell ref="I70:J70"/>
    <mergeCell ref="G71:H71"/>
    <mergeCell ref="I71:J71"/>
    <mergeCell ref="G72:H72"/>
    <mergeCell ref="I72:J72"/>
    <mergeCell ref="A78:D78"/>
    <mergeCell ref="A79:D79"/>
  </mergeCells>
  <printOptions/>
  <pageMargins left="0.7" right="0.7" top="0.75" bottom="0.75" header="0.3" footer="0.3"/>
  <pageSetup fitToHeight="0" horizontalDpi="1200" verticalDpi="12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Baumann</dc:creator>
  <cp:keywords/>
  <dc:description/>
  <cp:lastModifiedBy>Christine Crissman</cp:lastModifiedBy>
  <cp:lastPrinted>2019-01-21T18:55:19Z</cp:lastPrinted>
  <dcterms:created xsi:type="dcterms:W3CDTF">2018-11-14T12:59:10Z</dcterms:created>
  <dcterms:modified xsi:type="dcterms:W3CDTF">2023-02-15T13:41:56Z</dcterms:modified>
  <cp:category/>
  <cp:version/>
  <cp:contentType/>
  <cp:contentStatus/>
</cp:coreProperties>
</file>